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LICITAÇÕES - DMEE ENERGÉTICA SA\PROCESSO LICITATÓRIO\Processo Licitatório 2021\Processo Licitatório 002-2021 - Reoperação CGH Engº Ubirajara Machado de Moraes\"/>
    </mc:Choice>
  </mc:AlternateContent>
  <bookViews>
    <workbookView xWindow="0" yWindow="0" windowWidth="21600" windowHeight="9735" activeTab="1"/>
  </bookViews>
  <sheets>
    <sheet name="Geral" sheetId="1" r:id="rId1"/>
    <sheet name="Cronogram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Q32" i="2" l="1"/>
  <c r="Q22" i="2"/>
  <c r="Q12" i="2"/>
  <c r="B70" i="2" l="1"/>
  <c r="F39" i="1"/>
  <c r="F37" i="1"/>
  <c r="G39" i="1" l="1"/>
  <c r="I70" i="2"/>
  <c r="G37" i="1"/>
  <c r="I68" i="2"/>
  <c r="P66" i="2"/>
  <c r="R46" i="2"/>
  <c r="Q44" i="2" s="1"/>
  <c r="Q6" i="2"/>
  <c r="Q4" i="2"/>
  <c r="F51" i="1" l="1"/>
  <c r="F49" i="1"/>
  <c r="G49" i="1" s="1"/>
  <c r="F47" i="1"/>
  <c r="F45" i="1"/>
  <c r="G45" i="1" s="1"/>
  <c r="F43" i="1"/>
  <c r="F41" i="1"/>
  <c r="F35" i="1"/>
  <c r="G35" i="1" s="1"/>
  <c r="F30" i="1"/>
  <c r="G30" i="1" s="1"/>
  <c r="F16" i="1"/>
  <c r="G16" i="1" s="1"/>
  <c r="F3" i="1"/>
  <c r="G3" i="1" s="1"/>
  <c r="P32" i="2" l="1"/>
  <c r="E36" i="2" s="1"/>
  <c r="G43" i="1"/>
  <c r="P52" i="2"/>
  <c r="K54" i="2" s="1"/>
  <c r="G51" i="1"/>
  <c r="P60" i="2"/>
  <c r="M64" i="2" s="1"/>
  <c r="G47" i="1"/>
  <c r="P6" i="2"/>
  <c r="D10" i="2" s="1"/>
  <c r="G41" i="1"/>
  <c r="P22" i="2"/>
  <c r="P12" i="2"/>
  <c r="P4" i="2"/>
  <c r="P44" i="2"/>
  <c r="G40" i="2"/>
  <c r="F53" i="1"/>
  <c r="L56" i="2" l="1"/>
  <c r="L73" i="2" s="1"/>
  <c r="N42" i="2"/>
  <c r="F38" i="2"/>
  <c r="F39" i="2" s="1"/>
  <c r="D34" i="2"/>
  <c r="D73" i="2" s="1"/>
  <c r="K62" i="2"/>
  <c r="K63" i="2" s="1"/>
  <c r="M58" i="2"/>
  <c r="M73" i="2" s="1"/>
  <c r="C8" i="2"/>
  <c r="C9" i="2" s="1"/>
  <c r="G53" i="1"/>
  <c r="P73" i="2"/>
  <c r="I69" i="2"/>
  <c r="I71" i="2"/>
  <c r="J48" i="2"/>
  <c r="J73" i="2" s="1"/>
  <c r="H46" i="2"/>
  <c r="H73" i="2" s="1"/>
  <c r="N50" i="2"/>
  <c r="N51" i="2" s="1"/>
  <c r="G18" i="2"/>
  <c r="F16" i="2"/>
  <c r="N20" i="2"/>
  <c r="E14" i="2"/>
  <c r="N30" i="2"/>
  <c r="N31" i="2" s="1"/>
  <c r="G28" i="2"/>
  <c r="G29" i="2" s="1"/>
  <c r="E24" i="2"/>
  <c r="E25" i="2" s="1"/>
  <c r="F26" i="2"/>
  <c r="F27" i="2" s="1"/>
  <c r="D11" i="2"/>
  <c r="M65" i="2"/>
  <c r="K55" i="2"/>
  <c r="E37" i="2"/>
  <c r="G41" i="2"/>
  <c r="L57" i="2"/>
  <c r="L74" i="2" s="1"/>
  <c r="N43" i="2"/>
  <c r="K73" i="2" l="1"/>
  <c r="D35" i="2"/>
  <c r="H47" i="2"/>
  <c r="H74" i="2" s="1"/>
  <c r="M59" i="2"/>
  <c r="C73" i="2"/>
  <c r="D74" i="2"/>
  <c r="F73" i="2"/>
  <c r="E15" i="2"/>
  <c r="E74" i="2" s="1"/>
  <c r="E73" i="2"/>
  <c r="G19" i="2"/>
  <c r="G74" i="2" s="1"/>
  <c r="G73" i="2"/>
  <c r="F17" i="2"/>
  <c r="F74" i="2" s="1"/>
  <c r="N73" i="2"/>
  <c r="C74" i="2"/>
  <c r="N21" i="2"/>
  <c r="N74" i="2" s="1"/>
  <c r="J49" i="2"/>
  <c r="J74" i="2" s="1"/>
  <c r="I46" i="2"/>
  <c r="I73" i="2" s="1"/>
  <c r="K74" i="2"/>
  <c r="I47" i="2"/>
  <c r="M74" i="2"/>
  <c r="O73" i="2" l="1"/>
  <c r="I74" i="2"/>
  <c r="P74" i="2" s="1"/>
  <c r="Q73" i="2"/>
  <c r="Q74" i="2" l="1"/>
  <c r="O74" i="2"/>
</calcChain>
</file>

<file path=xl/sharedStrings.xml><?xml version="1.0" encoding="utf-8"?>
<sst xmlns="http://schemas.openxmlformats.org/spreadsheetml/2006/main" count="144" uniqueCount="108">
  <si>
    <t>Item</t>
  </si>
  <si>
    <t>Quantidade</t>
  </si>
  <si>
    <t>Descrição</t>
  </si>
  <si>
    <t xml:space="preserve">Transformador de potência, à seco, 1.000 kVA, ventilação natural, 2.200 - 13.800 V, delta - </t>
  </si>
  <si>
    <t>− Tensão Nominal 14,2 kV</t>
  </si>
  <si>
    <t>Conjunto de Manuais e Desenhos, conforme Item 8</t>
  </si>
  <si>
    <t>− Relação 8.050 V – 115 – 115 V</t>
  </si>
  <si>
    <t>□ 3 (três) transformadores de corrente, código 1TC</t>
  </si>
  <si>
    <t>□ 3 (três) transformadores de corrente, código 2TC</t>
  </si>
  <si>
    <t>□ 1 (um) chave seccionadora tripolar, sob carga, fusível HH de 2 A, 25 kA</t>
  </si>
  <si>
    <t>Projeto executivo, conforme Item 7.1</t>
  </si>
  <si>
    <t>Conjunto de cabos elétricos e acessórios, conforme Item 6</t>
  </si>
  <si>
    <t>Conjunto de Ensaios de Tipo, conforme Item 11.3</t>
  </si>
  <si>
    <t>Serviços de operação, conforme Item 13</t>
  </si>
  <si>
    <t>− 1 (um) secundário para medição 0,3P25</t>
  </si>
  <si>
    <t>− 1 (um) secundário para proteção 1,2P75</t>
  </si>
  <si>
    <t xml:space="preserve">Preço </t>
  </si>
  <si>
    <t>Total (R$)</t>
  </si>
  <si>
    <t>− 1 (um) secundário de medição 25VA0,3</t>
  </si>
  <si>
    <t>Unidade</t>
  </si>
  <si>
    <t>Peça</t>
  </si>
  <si>
    <t>Cubículo blindado, tipo Metal Clad, tensão nominal 2,2 kV, classe 15 kV, corrente nominal do</t>
  </si>
  <si>
    <t xml:space="preserve">barramento 630 A, corrente de curto circuito 25 kA, nível de  isolamento 34/95 kV, codificação </t>
  </si>
  <si>
    <t>− Relação de Transformação 2.300 V – 115 – 115 V</t>
  </si>
  <si>
    <t xml:space="preserve">− Relação de Transformação 300 – 5 – 5 A </t>
  </si>
  <si>
    <t>− 1 (um) secundário de proteção 50VA1,2</t>
  </si>
  <si>
    <t>Unitário (R$)</t>
  </si>
  <si>
    <t>(uma)</t>
  </si>
  <si>
    <t>Cubículo blindado, tipo Metal Clad, tensão nominal 14,2 kV, classe 15 kV, corrente nominal do</t>
  </si>
  <si>
    <t xml:space="preserve">− Relação de Transformação 50 – 5 – 5 A </t>
  </si>
  <si>
    <t>(duas)</t>
  </si>
  <si>
    <t>estrela aterrado, com todos os acessórios e ensaios de rotina</t>
  </si>
  <si>
    <t>Serviços de montagem de todos os equipamentos, materiais, componentes e sistema sob</t>
  </si>
  <si>
    <t>fornecimento, conforme Item 10</t>
  </si>
  <si>
    <t>TOTAL (com impostos, encargos, taxas e BDI)</t>
  </si>
  <si>
    <t>Evento</t>
  </si>
  <si>
    <t>Canteiro de Obras</t>
  </si>
  <si>
    <t>Projeto Executivo</t>
  </si>
  <si>
    <t>Mês</t>
  </si>
  <si>
    <t>Total do Evento</t>
  </si>
  <si>
    <t>2.1</t>
  </si>
  <si>
    <t>Envio dos Projetos Executivos</t>
  </si>
  <si>
    <t>2.2</t>
  </si>
  <si>
    <t>Aprovação Final dos Projetos Executivos</t>
  </si>
  <si>
    <t>Cubículos de Média Tensão</t>
  </si>
  <si>
    <t>3.1</t>
  </si>
  <si>
    <t>Autorização para Ordem de Compra</t>
  </si>
  <si>
    <t>3.2</t>
  </si>
  <si>
    <t>3.3</t>
  </si>
  <si>
    <t>Aprovação Final da Inspeção</t>
  </si>
  <si>
    <t>3.4</t>
  </si>
  <si>
    <t>Entrega na Obra</t>
  </si>
  <si>
    <t>Percentual do Evento</t>
  </si>
  <si>
    <t>Aceite Definitivo</t>
  </si>
  <si>
    <t>Transformadores à Seco</t>
  </si>
  <si>
    <t>4.1</t>
  </si>
  <si>
    <t>4.2</t>
  </si>
  <si>
    <t>4.4</t>
  </si>
  <si>
    <t>4.5</t>
  </si>
  <si>
    <t>Cabos Elétricos e Outros Materiais</t>
  </si>
  <si>
    <t>5.1</t>
  </si>
  <si>
    <t>Memorial de Cálculo e Dimensionamentos</t>
  </si>
  <si>
    <t>5.2</t>
  </si>
  <si>
    <t>5.3</t>
  </si>
  <si>
    <t>5.4</t>
  </si>
  <si>
    <t>5.5</t>
  </si>
  <si>
    <t>Serviços de Montagem</t>
  </si>
  <si>
    <t>6.1</t>
  </si>
  <si>
    <t>Operação</t>
  </si>
  <si>
    <t>7.1</t>
  </si>
  <si>
    <t xml:space="preserve"> Operação em Teste Assistida</t>
  </si>
  <si>
    <t>Montagem Eletromecânica</t>
  </si>
  <si>
    <t>6.2</t>
  </si>
  <si>
    <t>Testes e Comissionamento</t>
  </si>
  <si>
    <t>6.3</t>
  </si>
  <si>
    <t>7.2</t>
  </si>
  <si>
    <t xml:space="preserve"> Operação em Dessastida</t>
  </si>
  <si>
    <t>7.3</t>
  </si>
  <si>
    <t>Operação Comercial</t>
  </si>
  <si>
    <t>Conjunto de Manuais e Desenhos</t>
  </si>
  <si>
    <t>8.1</t>
  </si>
  <si>
    <t>Entrega para Operação</t>
  </si>
  <si>
    <t>8.2</t>
  </si>
  <si>
    <t>As Built</t>
  </si>
  <si>
    <t>Total</t>
  </si>
  <si>
    <t>Percentual</t>
  </si>
  <si>
    <t>Conjunto</t>
  </si>
  <si>
    <t>Padrão de Entrada de Energia Elétrica, conforme Item 17.1</t>
  </si>
  <si>
    <t>(um)</t>
  </si>
  <si>
    <t>Quadro de Transferência Automática de Carga</t>
  </si>
  <si>
    <t>9.1</t>
  </si>
  <si>
    <t>Padrão de Entrada de Energia</t>
  </si>
  <si>
    <t>9.2</t>
  </si>
  <si>
    <t>Fonte Alternativa Serviços Auxiliares</t>
  </si>
  <si>
    <t>Aprovação Final Após Inspeção (Liberação para Transporte)</t>
  </si>
  <si>
    <r>
      <rPr>
        <b/>
        <sz val="9"/>
        <color theme="1"/>
        <rFont val="Calibri"/>
        <family val="2"/>
        <scheme val="minor"/>
      </rPr>
      <t>PAT-G</t>
    </r>
    <r>
      <rPr>
        <sz val="9"/>
        <color theme="1"/>
        <rFont val="Calibri"/>
        <family val="2"/>
        <scheme val="minor"/>
      </rPr>
      <t>, com os seguintes equipamentos principais:</t>
    </r>
  </si>
  <si>
    <r>
      <rPr>
        <sz val="9"/>
        <color theme="1"/>
        <rFont val="Calibri"/>
        <family val="2"/>
      </rPr>
      <t xml:space="preserve">□ </t>
    </r>
    <r>
      <rPr>
        <sz val="9"/>
        <color theme="1"/>
        <rFont val="Calibri"/>
        <family val="2"/>
        <scheme val="minor"/>
      </rPr>
      <t>3 (três) transformadores de potencial, código 1TP</t>
    </r>
  </si>
  <si>
    <r>
      <rPr>
        <sz val="9"/>
        <color theme="1"/>
        <rFont val="Calibri"/>
        <family val="2"/>
      </rPr>
      <t>−</t>
    </r>
    <r>
      <rPr>
        <sz val="9"/>
        <color theme="1"/>
        <rFont val="Calibri"/>
        <family val="2"/>
        <scheme val="minor"/>
      </rPr>
      <t xml:space="preserve"> Tensão Nominal 2,2 kV</t>
    </r>
  </si>
  <si>
    <r>
      <rPr>
        <sz val="9"/>
        <color theme="1"/>
        <rFont val="Calibri"/>
        <family val="2"/>
      </rPr>
      <t xml:space="preserve">− </t>
    </r>
    <r>
      <rPr>
        <sz val="9"/>
        <color theme="1"/>
        <rFont val="Calibri"/>
        <family val="2"/>
        <scheme val="minor"/>
      </rPr>
      <t>Tensão Nominal 2,2 kV</t>
    </r>
  </si>
  <si>
    <r>
      <rPr>
        <b/>
        <sz val="9"/>
        <color theme="1"/>
        <rFont val="Calibri"/>
        <family val="2"/>
        <scheme val="minor"/>
      </rPr>
      <t>PAT-T</t>
    </r>
    <r>
      <rPr>
        <sz val="9"/>
        <color theme="1"/>
        <rFont val="Calibri"/>
        <family val="2"/>
        <scheme val="minor"/>
      </rPr>
      <t>, com os seguintes equipamentos principais:</t>
    </r>
  </si>
  <si>
    <r>
      <rPr>
        <sz val="9"/>
        <color theme="1"/>
        <rFont val="Calibri"/>
        <family val="2"/>
      </rPr>
      <t>□</t>
    </r>
    <r>
      <rPr>
        <sz val="9"/>
        <color theme="1"/>
        <rFont val="Calibri"/>
        <family val="2"/>
        <scheme val="minor"/>
      </rPr>
      <t xml:space="preserve"> 1 (um) disjuntor extraível de 630 A, 25 kA, à vácuo, 25 kA</t>
    </r>
  </si>
  <si>
    <r>
      <rPr>
        <sz val="9"/>
        <color theme="1"/>
        <rFont val="Calibri"/>
        <family val="2"/>
      </rPr>
      <t>□</t>
    </r>
    <r>
      <rPr>
        <sz val="9"/>
        <color theme="1"/>
        <rFont val="Calibri"/>
        <family val="2"/>
        <scheme val="minor"/>
      </rPr>
      <t xml:space="preserve"> 3 (três) transformadores de potenciais, código 2TP</t>
    </r>
  </si>
  <si>
    <r>
      <rPr>
        <sz val="9"/>
        <color theme="1"/>
        <rFont val="Calibri"/>
        <family val="2"/>
      </rPr>
      <t xml:space="preserve">− </t>
    </r>
    <r>
      <rPr>
        <sz val="9"/>
        <color theme="1"/>
        <rFont val="Calibri"/>
        <family val="2"/>
        <scheme val="minor"/>
      </rPr>
      <t>Tensão Nominal 14,2 kV</t>
    </r>
  </si>
  <si>
    <r>
      <rPr>
        <b/>
        <sz val="9"/>
        <color theme="1"/>
        <rFont val="Calibri"/>
        <family val="2"/>
        <scheme val="minor"/>
      </rPr>
      <t>PAT-SA</t>
    </r>
    <r>
      <rPr>
        <sz val="9"/>
        <color theme="1"/>
        <rFont val="Calibri"/>
        <family val="2"/>
        <scheme val="minor"/>
      </rPr>
      <t>, com os seguintes equipamentos principais:</t>
    </r>
  </si>
  <si>
    <r>
      <rPr>
        <sz val="9"/>
        <color theme="1"/>
        <rFont val="Calibri"/>
        <family val="2"/>
      </rPr>
      <t>□</t>
    </r>
    <r>
      <rPr>
        <sz val="9"/>
        <color theme="1"/>
        <rFont val="Calibri"/>
        <family val="2"/>
        <scheme val="minor"/>
      </rPr>
      <t xml:space="preserve"> 1 (um) transformador de distribuição, isolação à seco, trifasico, 45 kVA, 14.200-220/127 V</t>
    </r>
  </si>
  <si>
    <t>Aceitabilidade</t>
  </si>
  <si>
    <t>ANEXO X - Cronograma Físico Financeiro - Termo de Referência - Reoperação da CGH Eng° Ubirajara Machado de Moraes</t>
  </si>
  <si>
    <t>Observação: Vale mencionar que consta no presente cronograma os valores de referência, assim, após a empresa classificada como melhor proposta ser declarada vencedora do certame,a Comissão de Licitação abrirá prazo para que a proponente apresente o Cronograma Fisico Financeiro de acordo a proposta aprovada, a qual deverá respeitar o cronograma de "Distribuição dos Pagamentos"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</si>
</sst>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4" fontId="1" fillId="0" borderId="0" xfId="0" applyNumberFormat="1" applyFont="1"/>
    <xf numFmtId="164" fontId="1" fillId="0" borderId="0" xfId="1" applyNumberFormat="1" applyFont="1"/>
    <xf numFmtId="10" fontId="1" fillId="0" borderId="0" xfId="1" applyNumberFormat="1" applyFont="1"/>
    <xf numFmtId="9" fontId="1" fillId="0" borderId="0" xfId="0" applyNumberFormat="1" applyFont="1"/>
    <xf numFmtId="0" fontId="1" fillId="0" borderId="0" xfId="0" applyFont="1" applyAlignment="1">
      <alignment horizontal="center"/>
    </xf>
    <xf numFmtId="10" fontId="1" fillId="0" borderId="0" xfId="0" applyNumberFormat="1" applyFont="1"/>
    <xf numFmtId="9" fontId="1" fillId="0" borderId="0" xfId="1" applyFont="1"/>
    <xf numFmtId="4" fontId="1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/>
    <xf numFmtId="4" fontId="1" fillId="2" borderId="12" xfId="0" applyNumberFormat="1" applyFont="1" applyFill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10" fontId="1" fillId="2" borderId="12" xfId="1" applyNumberFormat="1" applyFont="1" applyFill="1" applyBorder="1"/>
    <xf numFmtId="4" fontId="1" fillId="0" borderId="12" xfId="0" applyNumberFormat="1" applyFont="1" applyBorder="1"/>
    <xf numFmtId="10" fontId="1" fillId="0" borderId="12" xfId="1" applyNumberFormat="1" applyFont="1" applyBorder="1"/>
    <xf numFmtId="4" fontId="1" fillId="2" borderId="12" xfId="1" applyNumberFormat="1" applyFont="1" applyFill="1" applyBorder="1"/>
    <xf numFmtId="164" fontId="1" fillId="0" borderId="12" xfId="1" applyNumberFormat="1" applyFont="1" applyBorder="1"/>
    <xf numFmtId="10" fontId="1" fillId="0" borderId="12" xfId="1" applyNumberFormat="1" applyFont="1" applyBorder="1" applyAlignment="1">
      <alignment horizontal="right"/>
    </xf>
    <xf numFmtId="4" fontId="1" fillId="2" borderId="12" xfId="1" applyNumberFormat="1" applyFont="1" applyFill="1" applyBorder="1" applyAlignment="1">
      <alignment horizontal="right"/>
    </xf>
    <xf numFmtId="3" fontId="1" fillId="0" borderId="12" xfId="1" applyNumberFormat="1" applyFont="1" applyBorder="1"/>
    <xf numFmtId="10" fontId="1" fillId="0" borderId="12" xfId="0" applyNumberFormat="1" applyFont="1" applyBorder="1"/>
    <xf numFmtId="10" fontId="1" fillId="0" borderId="12" xfId="1" applyNumberFormat="1" applyFont="1" applyFill="1" applyBorder="1"/>
    <xf numFmtId="10" fontId="1" fillId="0" borderId="12" xfId="1" applyNumberFormat="1" applyFont="1" applyFill="1" applyBorder="1" applyAlignment="1">
      <alignment horizontal="right"/>
    </xf>
    <xf numFmtId="10" fontId="1" fillId="0" borderId="12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8" fillId="0" borderId="2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/>
    <xf numFmtId="0" fontId="5" fillId="0" borderId="6" xfId="0" applyFont="1" applyBorder="1"/>
    <xf numFmtId="4" fontId="5" fillId="2" borderId="3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4" fontId="5" fillId="0" borderId="7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4" fontId="5" fillId="0" borderId="2" xfId="0" applyNumberFormat="1" applyFont="1" applyBorder="1" applyAlignment="1">
      <alignment vertical="top"/>
    </xf>
    <xf numFmtId="4" fontId="5" fillId="0" borderId="11" xfId="0" applyNumberFormat="1" applyFont="1" applyBorder="1" applyAlignment="1">
      <alignment vertical="top"/>
    </xf>
    <xf numFmtId="4" fontId="5" fillId="0" borderId="8" xfId="0" applyNumberFormat="1" applyFont="1" applyBorder="1" applyAlignment="1">
      <alignment horizontal="center" vertical="top"/>
    </xf>
    <xf numFmtId="4" fontId="5" fillId="0" borderId="7" xfId="0" applyNumberFormat="1" applyFont="1" applyBorder="1" applyAlignment="1">
      <alignment horizontal="center" vertical="top"/>
    </xf>
    <xf numFmtId="4" fontId="5" fillId="2" borderId="13" xfId="0" applyNumberFormat="1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10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4" fillId="5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Distribuição dos Pagamentos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Cronograma!$C$74:$N$74</c:f>
              <c:numCache>
                <c:formatCode>0.00%</c:formatCode>
                <c:ptCount val="12"/>
                <c:pt idx="0">
                  <c:v>4.0531316978855696E-2</c:v>
                </c:pt>
                <c:pt idx="1">
                  <c:v>9.6247224630831921E-2</c:v>
                </c:pt>
                <c:pt idx="2">
                  <c:v>0.21608206365098379</c:v>
                </c:pt>
                <c:pt idx="3">
                  <c:v>0.21608206365098379</c:v>
                </c:pt>
                <c:pt idx="4">
                  <c:v>0.15164820712397115</c:v>
                </c:pt>
                <c:pt idx="5">
                  <c:v>2.035254444728514E-2</c:v>
                </c:pt>
                <c:pt idx="6">
                  <c:v>2.4548716024676662E-2</c:v>
                </c:pt>
                <c:pt idx="7">
                  <c:v>2.4423053336742166E-2</c:v>
                </c:pt>
                <c:pt idx="8">
                  <c:v>1.6016854577726086E-2</c:v>
                </c:pt>
                <c:pt idx="9">
                  <c:v>9.8231860149354516E-3</c:v>
                </c:pt>
                <c:pt idx="10">
                  <c:v>1.631452688120898E-2</c:v>
                </c:pt>
                <c:pt idx="11">
                  <c:v>0.16793024268179926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446568"/>
        <c:axId val="187448136"/>
      </c:barChart>
      <c:catAx>
        <c:axId val="187446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7448136"/>
        <c:crosses val="autoZero"/>
        <c:auto val="1"/>
        <c:lblAlgn val="ctr"/>
        <c:lblOffset val="100"/>
        <c:noMultiLvlLbl val="0"/>
      </c:catAx>
      <c:valAx>
        <c:axId val="1874481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7446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2926293</xdr:colOff>
      <xdr:row>75</xdr:row>
      <xdr:rowOff>39290</xdr:rowOff>
    </xdr:from>
    <xdr:to>
      <xdr:col>14</xdr:col>
      <xdr:colOff>179917</xdr:colOff>
      <xdr:row>89</xdr:row>
      <xdr:rowOff>115490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H53"/>
  <sheetViews>
    <sheetView showGridLines="0" topLeftCell="A28" workbookViewId="0">
      <selection activeCell="C51" sqref="C51"/>
    </sheetView>
  </sheetViews>
  <sheetFormatPr defaultRowHeight="15" x14ac:dyDescent="0.25"/>
  <cols>
    <col min="1" max="1" width="4.5703125" style="52" bestFit="1" customWidth="1"/>
    <col min="2" max="2" width="10.28515625" style="52" bestFit="1" customWidth="1"/>
    <col min="3" max="3" width="7.140625" style="52" bestFit="1" customWidth="1"/>
    <col min="4" max="4" width="74" style="33" customWidth="1"/>
    <col min="5" max="6" width="10.7109375" style="33" customWidth="1"/>
    <col min="7" max="8" width="6.28515625" style="33" customWidth="1"/>
  </cols>
  <sheetData>
    <row r="1" spans="1:8" x14ac:dyDescent="0.25">
      <c r="A1" s="70" t="s">
        <v>0</v>
      </c>
      <c r="B1" s="70" t="s">
        <v>1</v>
      </c>
      <c r="C1" s="70" t="s">
        <v>19</v>
      </c>
      <c r="D1" s="70" t="s">
        <v>2</v>
      </c>
      <c r="E1" s="32" t="s">
        <v>16</v>
      </c>
      <c r="F1" s="32" t="s">
        <v>16</v>
      </c>
      <c r="G1" s="72" t="s">
        <v>105</v>
      </c>
      <c r="H1" s="73"/>
    </row>
    <row r="2" spans="1:8" ht="24" x14ac:dyDescent="0.25">
      <c r="A2" s="71"/>
      <c r="B2" s="71"/>
      <c r="C2" s="71"/>
      <c r="D2" s="71"/>
      <c r="E2" s="34" t="s">
        <v>26</v>
      </c>
      <c r="F2" s="35" t="s">
        <v>17</v>
      </c>
      <c r="G2" s="74"/>
      <c r="H2" s="75"/>
    </row>
    <row r="3" spans="1:8" x14ac:dyDescent="0.25">
      <c r="A3" s="36">
        <v>1</v>
      </c>
      <c r="B3" s="36">
        <v>1</v>
      </c>
      <c r="C3" s="36" t="s">
        <v>20</v>
      </c>
      <c r="D3" s="37" t="s">
        <v>21</v>
      </c>
      <c r="E3" s="67">
        <v>171944.5</v>
      </c>
      <c r="F3" s="67">
        <f>B3*E3</f>
        <v>171944.5</v>
      </c>
      <c r="G3" s="63">
        <f>F3*1.1</f>
        <v>189138.95</v>
      </c>
      <c r="H3" s="64"/>
    </row>
    <row r="4" spans="1:8" x14ac:dyDescent="0.25">
      <c r="A4" s="38"/>
      <c r="B4" s="38" t="s">
        <v>27</v>
      </c>
      <c r="C4" s="38"/>
      <c r="D4" s="39" t="s">
        <v>22</v>
      </c>
      <c r="E4" s="68"/>
      <c r="F4" s="68"/>
      <c r="G4" s="53"/>
      <c r="H4" s="54"/>
    </row>
    <row r="5" spans="1:8" x14ac:dyDescent="0.25">
      <c r="A5" s="38"/>
      <c r="B5" s="38"/>
      <c r="C5" s="38"/>
      <c r="D5" s="39" t="s">
        <v>95</v>
      </c>
      <c r="E5" s="68"/>
      <c r="F5" s="68"/>
      <c r="G5" s="53"/>
      <c r="H5" s="54"/>
    </row>
    <row r="6" spans="1:8" x14ac:dyDescent="0.25">
      <c r="A6" s="38"/>
      <c r="B6" s="38"/>
      <c r="C6" s="38"/>
      <c r="D6" s="39" t="s">
        <v>96</v>
      </c>
      <c r="E6" s="68"/>
      <c r="F6" s="68"/>
      <c r="G6" s="53"/>
      <c r="H6" s="54"/>
    </row>
    <row r="7" spans="1:8" x14ac:dyDescent="0.25">
      <c r="A7" s="38"/>
      <c r="B7" s="38"/>
      <c r="C7" s="38"/>
      <c r="D7" s="39" t="s">
        <v>97</v>
      </c>
      <c r="E7" s="68"/>
      <c r="F7" s="68"/>
      <c r="G7" s="53"/>
      <c r="H7" s="54"/>
    </row>
    <row r="8" spans="1:8" x14ac:dyDescent="0.25">
      <c r="A8" s="38"/>
      <c r="B8" s="38"/>
      <c r="C8" s="38"/>
      <c r="D8" s="40" t="s">
        <v>23</v>
      </c>
      <c r="E8" s="68"/>
      <c r="F8" s="68"/>
      <c r="G8" s="53"/>
      <c r="H8" s="54"/>
    </row>
    <row r="9" spans="1:8" x14ac:dyDescent="0.25">
      <c r="A9" s="38"/>
      <c r="B9" s="38"/>
      <c r="C9" s="38"/>
      <c r="D9" s="41" t="s">
        <v>14</v>
      </c>
      <c r="E9" s="68"/>
      <c r="F9" s="68"/>
      <c r="G9" s="53"/>
      <c r="H9" s="54"/>
    </row>
    <row r="10" spans="1:8" x14ac:dyDescent="0.25">
      <c r="A10" s="38"/>
      <c r="B10" s="38"/>
      <c r="C10" s="38"/>
      <c r="D10" s="41" t="s">
        <v>15</v>
      </c>
      <c r="E10" s="68"/>
      <c r="F10" s="68"/>
      <c r="G10" s="53"/>
      <c r="H10" s="54"/>
    </row>
    <row r="11" spans="1:8" x14ac:dyDescent="0.25">
      <c r="A11" s="38"/>
      <c r="B11" s="38"/>
      <c r="C11" s="38"/>
      <c r="D11" s="42" t="s">
        <v>7</v>
      </c>
      <c r="E11" s="68"/>
      <c r="F11" s="68"/>
      <c r="G11" s="53"/>
      <c r="H11" s="54"/>
    </row>
    <row r="12" spans="1:8" x14ac:dyDescent="0.25">
      <c r="A12" s="38"/>
      <c r="B12" s="38"/>
      <c r="C12" s="38"/>
      <c r="D12" s="39" t="s">
        <v>98</v>
      </c>
      <c r="E12" s="68"/>
      <c r="F12" s="68"/>
      <c r="G12" s="53"/>
      <c r="H12" s="54"/>
    </row>
    <row r="13" spans="1:8" x14ac:dyDescent="0.25">
      <c r="A13" s="38"/>
      <c r="B13" s="38"/>
      <c r="C13" s="38"/>
      <c r="D13" s="40" t="s">
        <v>24</v>
      </c>
      <c r="E13" s="68"/>
      <c r="F13" s="68"/>
      <c r="G13" s="53"/>
      <c r="H13" s="54"/>
    </row>
    <row r="14" spans="1:8" x14ac:dyDescent="0.25">
      <c r="A14" s="38"/>
      <c r="B14" s="38"/>
      <c r="C14" s="38"/>
      <c r="D14" s="39" t="s">
        <v>18</v>
      </c>
      <c r="E14" s="68"/>
      <c r="F14" s="68"/>
      <c r="G14" s="53"/>
      <c r="H14" s="54"/>
    </row>
    <row r="15" spans="1:8" x14ac:dyDescent="0.25">
      <c r="A15" s="38"/>
      <c r="B15" s="38"/>
      <c r="C15" s="38"/>
      <c r="D15" s="43" t="s">
        <v>25</v>
      </c>
      <c r="E15" s="69"/>
      <c r="F15" s="69"/>
      <c r="G15" s="55"/>
      <c r="H15" s="56"/>
    </row>
    <row r="16" spans="1:8" x14ac:dyDescent="0.25">
      <c r="A16" s="36">
        <v>2</v>
      </c>
      <c r="B16" s="36">
        <v>1</v>
      </c>
      <c r="C16" s="36" t="s">
        <v>20</v>
      </c>
      <c r="D16" s="39" t="s">
        <v>28</v>
      </c>
      <c r="E16" s="67">
        <v>180994.2</v>
      </c>
      <c r="F16" s="67">
        <f>B16*E16</f>
        <v>180994.2</v>
      </c>
      <c r="G16" s="63">
        <f>F16*1.1</f>
        <v>199093.62000000002</v>
      </c>
      <c r="H16" s="64"/>
    </row>
    <row r="17" spans="1:8" x14ac:dyDescent="0.25">
      <c r="A17" s="38"/>
      <c r="B17" s="38" t="s">
        <v>27</v>
      </c>
      <c r="C17" s="38"/>
      <c r="D17" s="39" t="s">
        <v>22</v>
      </c>
      <c r="E17" s="68"/>
      <c r="F17" s="68"/>
      <c r="G17" s="53"/>
      <c r="H17" s="54"/>
    </row>
    <row r="18" spans="1:8" x14ac:dyDescent="0.25">
      <c r="A18" s="38"/>
      <c r="B18" s="38"/>
      <c r="C18" s="38"/>
      <c r="D18" s="39" t="s">
        <v>99</v>
      </c>
      <c r="E18" s="68"/>
      <c r="F18" s="68"/>
      <c r="G18" s="53"/>
      <c r="H18" s="54"/>
    </row>
    <row r="19" spans="1:8" x14ac:dyDescent="0.25">
      <c r="A19" s="38"/>
      <c r="B19" s="38"/>
      <c r="C19" s="38"/>
      <c r="D19" s="39" t="s">
        <v>100</v>
      </c>
      <c r="E19" s="68"/>
      <c r="F19" s="68"/>
      <c r="G19" s="53"/>
      <c r="H19" s="54"/>
    </row>
    <row r="20" spans="1:8" x14ac:dyDescent="0.25">
      <c r="A20" s="38"/>
      <c r="B20" s="38"/>
      <c r="C20" s="38"/>
      <c r="D20" s="39" t="s">
        <v>101</v>
      </c>
      <c r="E20" s="68"/>
      <c r="F20" s="68"/>
      <c r="G20" s="53"/>
      <c r="H20" s="54"/>
    </row>
    <row r="21" spans="1:8" x14ac:dyDescent="0.25">
      <c r="A21" s="38"/>
      <c r="B21" s="38"/>
      <c r="C21" s="38"/>
      <c r="D21" s="41" t="s">
        <v>4</v>
      </c>
      <c r="E21" s="68"/>
      <c r="F21" s="68"/>
      <c r="G21" s="53"/>
      <c r="H21" s="54"/>
    </row>
    <row r="22" spans="1:8" x14ac:dyDescent="0.25">
      <c r="A22" s="38"/>
      <c r="B22" s="38"/>
      <c r="C22" s="38"/>
      <c r="D22" s="41" t="s">
        <v>6</v>
      </c>
      <c r="E22" s="68"/>
      <c r="F22" s="68"/>
      <c r="G22" s="53"/>
      <c r="H22" s="54"/>
    </row>
    <row r="23" spans="1:8" x14ac:dyDescent="0.25">
      <c r="A23" s="38"/>
      <c r="B23" s="38"/>
      <c r="C23" s="38"/>
      <c r="D23" s="41" t="s">
        <v>14</v>
      </c>
      <c r="E23" s="68"/>
      <c r="F23" s="68"/>
      <c r="G23" s="53"/>
      <c r="H23" s="54"/>
    </row>
    <row r="24" spans="1:8" x14ac:dyDescent="0.25">
      <c r="A24" s="38"/>
      <c r="B24" s="38"/>
      <c r="C24" s="38"/>
      <c r="D24" s="41" t="s">
        <v>15</v>
      </c>
      <c r="E24" s="68"/>
      <c r="F24" s="68"/>
      <c r="G24" s="53"/>
      <c r="H24" s="54"/>
    </row>
    <row r="25" spans="1:8" x14ac:dyDescent="0.25">
      <c r="A25" s="38"/>
      <c r="B25" s="38"/>
      <c r="C25" s="38"/>
      <c r="D25" s="42" t="s">
        <v>8</v>
      </c>
      <c r="E25" s="68"/>
      <c r="F25" s="68"/>
      <c r="G25" s="53"/>
      <c r="H25" s="54"/>
    </row>
    <row r="26" spans="1:8" x14ac:dyDescent="0.25">
      <c r="A26" s="38"/>
      <c r="B26" s="38"/>
      <c r="C26" s="44"/>
      <c r="D26" s="39" t="s">
        <v>102</v>
      </c>
      <c r="E26" s="68"/>
      <c r="F26" s="68"/>
      <c r="G26" s="53"/>
      <c r="H26" s="54"/>
    </row>
    <row r="27" spans="1:8" x14ac:dyDescent="0.25">
      <c r="A27" s="38"/>
      <c r="B27" s="38"/>
      <c r="C27" s="44"/>
      <c r="D27" s="40" t="s">
        <v>29</v>
      </c>
      <c r="E27" s="68"/>
      <c r="F27" s="68"/>
      <c r="G27" s="53"/>
      <c r="H27" s="54"/>
    </row>
    <row r="28" spans="1:8" x14ac:dyDescent="0.25">
      <c r="A28" s="38"/>
      <c r="B28" s="38"/>
      <c r="C28" s="44"/>
      <c r="D28" s="39" t="s">
        <v>18</v>
      </c>
      <c r="E28" s="68"/>
      <c r="F28" s="68"/>
      <c r="G28" s="53"/>
      <c r="H28" s="54"/>
    </row>
    <row r="29" spans="1:8" x14ac:dyDescent="0.25">
      <c r="A29" s="38"/>
      <c r="B29" s="38"/>
      <c r="C29" s="38"/>
      <c r="D29" s="43" t="s">
        <v>25</v>
      </c>
      <c r="E29" s="69"/>
      <c r="F29" s="69"/>
      <c r="G29" s="55"/>
      <c r="H29" s="56"/>
    </row>
    <row r="30" spans="1:8" s="2" customFormat="1" x14ac:dyDescent="0.25">
      <c r="A30" s="36">
        <v>3</v>
      </c>
      <c r="B30" s="36">
        <v>1</v>
      </c>
      <c r="C30" s="36" t="s">
        <v>20</v>
      </c>
      <c r="D30" s="39" t="s">
        <v>28</v>
      </c>
      <c r="E30" s="67">
        <v>117650.3</v>
      </c>
      <c r="F30" s="67">
        <f>B30*E30</f>
        <v>117650.3</v>
      </c>
      <c r="G30" s="63">
        <f>F30*1.1</f>
        <v>129415.33000000002</v>
      </c>
      <c r="H30" s="64"/>
    </row>
    <row r="31" spans="1:8" s="2" customFormat="1" x14ac:dyDescent="0.25">
      <c r="A31" s="38"/>
      <c r="B31" s="38" t="s">
        <v>27</v>
      </c>
      <c r="C31" s="38"/>
      <c r="D31" s="39" t="s">
        <v>22</v>
      </c>
      <c r="E31" s="68"/>
      <c r="F31" s="68"/>
      <c r="G31" s="53"/>
      <c r="H31" s="54"/>
    </row>
    <row r="32" spans="1:8" s="2" customFormat="1" x14ac:dyDescent="0.25">
      <c r="A32" s="38"/>
      <c r="B32" s="38"/>
      <c r="C32" s="38"/>
      <c r="D32" s="39" t="s">
        <v>103</v>
      </c>
      <c r="E32" s="68"/>
      <c r="F32" s="68"/>
      <c r="G32" s="53"/>
      <c r="H32" s="54"/>
    </row>
    <row r="33" spans="1:8" s="2" customFormat="1" x14ac:dyDescent="0.25">
      <c r="A33" s="38"/>
      <c r="B33" s="38"/>
      <c r="C33" s="38"/>
      <c r="D33" s="41" t="s">
        <v>9</v>
      </c>
      <c r="E33" s="68"/>
      <c r="F33" s="68"/>
      <c r="G33" s="53"/>
      <c r="H33" s="54"/>
    </row>
    <row r="34" spans="1:8" s="2" customFormat="1" x14ac:dyDescent="0.25">
      <c r="A34" s="38"/>
      <c r="B34" s="38"/>
      <c r="C34" s="38"/>
      <c r="D34" s="45" t="s">
        <v>104</v>
      </c>
      <c r="E34" s="69"/>
      <c r="F34" s="69"/>
      <c r="G34" s="55"/>
      <c r="H34" s="56"/>
    </row>
    <row r="35" spans="1:8" x14ac:dyDescent="0.25">
      <c r="A35" s="36">
        <v>4</v>
      </c>
      <c r="B35" s="36">
        <v>2</v>
      </c>
      <c r="C35" s="36" t="s">
        <v>20</v>
      </c>
      <c r="D35" s="37" t="s">
        <v>3</v>
      </c>
      <c r="E35" s="57">
        <v>285260.79999999999</v>
      </c>
      <c r="F35" s="57">
        <f>B35*E35</f>
        <v>570521.59999999998</v>
      </c>
      <c r="G35" s="63">
        <f>F35*1.1</f>
        <v>627573.76000000001</v>
      </c>
      <c r="H35" s="64"/>
    </row>
    <row r="36" spans="1:8" x14ac:dyDescent="0.25">
      <c r="A36" s="46"/>
      <c r="B36" s="46" t="s">
        <v>30</v>
      </c>
      <c r="C36" s="46"/>
      <c r="D36" s="45" t="s">
        <v>31</v>
      </c>
      <c r="E36" s="58"/>
      <c r="F36" s="58"/>
      <c r="G36" s="55"/>
      <c r="H36" s="56"/>
    </row>
    <row r="37" spans="1:8" x14ac:dyDescent="0.25">
      <c r="A37" s="36">
        <v>5</v>
      </c>
      <c r="B37" s="36">
        <v>1</v>
      </c>
      <c r="C37" s="36" t="s">
        <v>86</v>
      </c>
      <c r="D37" s="37" t="s">
        <v>87</v>
      </c>
      <c r="E37" s="57">
        <v>2678.25</v>
      </c>
      <c r="F37" s="59">
        <f>B37*E37</f>
        <v>2678.25</v>
      </c>
      <c r="G37" s="63">
        <f>F37*1.15</f>
        <v>3079.9874999999997</v>
      </c>
      <c r="H37" s="64"/>
    </row>
    <row r="38" spans="1:8" x14ac:dyDescent="0.25">
      <c r="A38" s="38"/>
      <c r="B38" s="46" t="s">
        <v>88</v>
      </c>
      <c r="C38" s="46"/>
      <c r="D38" s="45"/>
      <c r="E38" s="58"/>
      <c r="F38" s="60"/>
      <c r="G38" s="55"/>
      <c r="H38" s="56"/>
    </row>
    <row r="39" spans="1:8" x14ac:dyDescent="0.25">
      <c r="A39" s="36">
        <v>6</v>
      </c>
      <c r="B39" s="36">
        <v>1</v>
      </c>
      <c r="C39" s="36" t="s">
        <v>19</v>
      </c>
      <c r="D39" s="39" t="s">
        <v>89</v>
      </c>
      <c r="E39" s="61">
        <v>5677.9</v>
      </c>
      <c r="F39" s="62">
        <f>B39*E39</f>
        <v>5677.9</v>
      </c>
      <c r="G39" s="63">
        <f>F39*1.15</f>
        <v>6529.5849999999991</v>
      </c>
      <c r="H39" s="64"/>
    </row>
    <row r="40" spans="1:8" x14ac:dyDescent="0.25">
      <c r="A40" s="38"/>
      <c r="B40" s="46" t="s">
        <v>88</v>
      </c>
      <c r="C40" s="46"/>
      <c r="D40" s="39"/>
      <c r="E40" s="61"/>
      <c r="F40" s="62"/>
      <c r="G40" s="55"/>
      <c r="H40" s="56"/>
    </row>
    <row r="41" spans="1:8" x14ac:dyDescent="0.25">
      <c r="A41" s="78">
        <v>7</v>
      </c>
      <c r="B41" s="36">
        <v>1</v>
      </c>
      <c r="C41" s="47" t="s">
        <v>19</v>
      </c>
      <c r="D41" s="37" t="s">
        <v>10</v>
      </c>
      <c r="E41" s="57">
        <v>208999.7</v>
      </c>
      <c r="F41" s="59">
        <f>B41*E41</f>
        <v>208999.7</v>
      </c>
      <c r="G41" s="63">
        <f>F41*1.25</f>
        <v>261249.625</v>
      </c>
      <c r="H41" s="64"/>
    </row>
    <row r="42" spans="1:8" x14ac:dyDescent="0.25">
      <c r="A42" s="79"/>
      <c r="B42" s="46" t="s">
        <v>27</v>
      </c>
      <c r="C42" s="48"/>
      <c r="D42" s="45"/>
      <c r="E42" s="58"/>
      <c r="F42" s="60"/>
      <c r="G42" s="55"/>
      <c r="H42" s="56"/>
    </row>
    <row r="43" spans="1:8" x14ac:dyDescent="0.25">
      <c r="A43" s="78">
        <v>8</v>
      </c>
      <c r="B43" s="36">
        <v>1</v>
      </c>
      <c r="C43" s="36" t="s">
        <v>19</v>
      </c>
      <c r="D43" s="37" t="s">
        <v>11</v>
      </c>
      <c r="E43" s="57">
        <v>453645</v>
      </c>
      <c r="F43" s="57">
        <f>B43*E43</f>
        <v>453645</v>
      </c>
      <c r="G43" s="63">
        <f>F43*1.1</f>
        <v>499009.50000000006</v>
      </c>
      <c r="H43" s="64"/>
    </row>
    <row r="44" spans="1:8" x14ac:dyDescent="0.25">
      <c r="A44" s="79"/>
      <c r="B44" s="46" t="s">
        <v>27</v>
      </c>
      <c r="C44" s="46"/>
      <c r="D44" s="39"/>
      <c r="E44" s="61"/>
      <c r="F44" s="61"/>
      <c r="G44" s="55"/>
      <c r="H44" s="56"/>
    </row>
    <row r="45" spans="1:8" x14ac:dyDescent="0.25">
      <c r="A45" s="78">
        <v>9</v>
      </c>
      <c r="B45" s="36">
        <v>1</v>
      </c>
      <c r="C45" s="47" t="s">
        <v>19</v>
      </c>
      <c r="D45" s="37" t="s">
        <v>12</v>
      </c>
      <c r="E45" s="57">
        <v>15186.43</v>
      </c>
      <c r="F45" s="57">
        <f>B45*E45</f>
        <v>15186.43</v>
      </c>
      <c r="G45" s="63">
        <f>F45*1.1</f>
        <v>16705.073</v>
      </c>
      <c r="H45" s="64"/>
    </row>
    <row r="46" spans="1:8" x14ac:dyDescent="0.25">
      <c r="A46" s="79"/>
      <c r="B46" s="46" t="s">
        <v>27</v>
      </c>
      <c r="C46" s="48"/>
      <c r="D46" s="39"/>
      <c r="E46" s="61"/>
      <c r="F46" s="61"/>
      <c r="G46" s="55"/>
      <c r="H46" s="56"/>
    </row>
    <row r="47" spans="1:8" x14ac:dyDescent="0.25">
      <c r="A47" s="78">
        <v>10</v>
      </c>
      <c r="B47" s="36">
        <v>1</v>
      </c>
      <c r="C47" s="47" t="s">
        <v>19</v>
      </c>
      <c r="D47" s="37" t="s">
        <v>5</v>
      </c>
      <c r="E47" s="57">
        <v>24667.83</v>
      </c>
      <c r="F47" s="57">
        <f>B47*E47</f>
        <v>24667.83</v>
      </c>
      <c r="G47" s="63">
        <f>F47*1.1</f>
        <v>27134.613000000005</v>
      </c>
      <c r="H47" s="64"/>
    </row>
    <row r="48" spans="1:8" x14ac:dyDescent="0.25">
      <c r="A48" s="79"/>
      <c r="B48" s="46" t="s">
        <v>27</v>
      </c>
      <c r="C48" s="48"/>
      <c r="D48" s="45"/>
      <c r="E48" s="58"/>
      <c r="F48" s="58"/>
      <c r="G48" s="55"/>
      <c r="H48" s="56"/>
    </row>
    <row r="49" spans="1:8" x14ac:dyDescent="0.25">
      <c r="A49" s="36">
        <v>11</v>
      </c>
      <c r="B49" s="36">
        <v>1</v>
      </c>
      <c r="C49" s="47" t="s">
        <v>19</v>
      </c>
      <c r="D49" s="37" t="s">
        <v>32</v>
      </c>
      <c r="E49" s="57">
        <v>180131.3</v>
      </c>
      <c r="F49" s="57">
        <f>B49*E49</f>
        <v>180131.3</v>
      </c>
      <c r="G49" s="63">
        <f>F49*1.3</f>
        <v>234170.69</v>
      </c>
      <c r="H49" s="64"/>
    </row>
    <row r="50" spans="1:8" x14ac:dyDescent="0.25">
      <c r="A50" s="38"/>
      <c r="B50" s="38" t="s">
        <v>27</v>
      </c>
      <c r="C50" s="44"/>
      <c r="D50" s="45" t="s">
        <v>33</v>
      </c>
      <c r="E50" s="58"/>
      <c r="F50" s="61"/>
      <c r="G50" s="55"/>
      <c r="H50" s="56"/>
    </row>
    <row r="51" spans="1:8" x14ac:dyDescent="0.25">
      <c r="A51" s="36">
        <v>12</v>
      </c>
      <c r="B51" s="36">
        <v>1</v>
      </c>
      <c r="C51" s="36" t="s">
        <v>19</v>
      </c>
      <c r="D51" s="49" t="s">
        <v>13</v>
      </c>
      <c r="E51" s="57">
        <v>59277.71</v>
      </c>
      <c r="F51" s="59">
        <f>B51*E51</f>
        <v>59277.71</v>
      </c>
      <c r="G51" s="63">
        <f>F51*1.15</f>
        <v>68169.366499999989</v>
      </c>
      <c r="H51" s="64"/>
    </row>
    <row r="52" spans="1:8" x14ac:dyDescent="0.25">
      <c r="A52" s="46"/>
      <c r="B52" s="46" t="s">
        <v>27</v>
      </c>
      <c r="C52" s="46"/>
      <c r="D52" s="50"/>
      <c r="E52" s="58"/>
      <c r="F52" s="60"/>
      <c r="G52" s="55"/>
      <c r="H52" s="56"/>
    </row>
    <row r="53" spans="1:8" x14ac:dyDescent="0.25">
      <c r="A53" s="76" t="s">
        <v>34</v>
      </c>
      <c r="B53" s="77"/>
      <c r="C53" s="77"/>
      <c r="D53" s="77"/>
      <c r="E53" s="77"/>
      <c r="F53" s="51">
        <f>SUM(F3:F51)</f>
        <v>1991374.72</v>
      </c>
      <c r="G53" s="65">
        <f>SUM(G3:G51)</f>
        <v>2261270.1</v>
      </c>
      <c r="H53" s="66"/>
    </row>
  </sheetData>
  <mergeCells count="29">
    <mergeCell ref="A1:A2"/>
    <mergeCell ref="A53:E53"/>
    <mergeCell ref="E3:E15"/>
    <mergeCell ref="A41:A42"/>
    <mergeCell ref="A43:A44"/>
    <mergeCell ref="A45:A46"/>
    <mergeCell ref="A47:A48"/>
    <mergeCell ref="E16:E29"/>
    <mergeCell ref="E30:E34"/>
    <mergeCell ref="F30:F34"/>
    <mergeCell ref="C1:C2"/>
    <mergeCell ref="D1:D2"/>
    <mergeCell ref="B1:B2"/>
    <mergeCell ref="G1:H2"/>
    <mergeCell ref="G3:H3"/>
    <mergeCell ref="G16:H16"/>
    <mergeCell ref="G30:H30"/>
    <mergeCell ref="F3:F15"/>
    <mergeCell ref="F16:F29"/>
    <mergeCell ref="G35:H35"/>
    <mergeCell ref="G37:H37"/>
    <mergeCell ref="G39:H39"/>
    <mergeCell ref="G41:H41"/>
    <mergeCell ref="G43:H43"/>
    <mergeCell ref="G45:H45"/>
    <mergeCell ref="G47:H47"/>
    <mergeCell ref="G49:H49"/>
    <mergeCell ref="G51:H51"/>
    <mergeCell ref="G53:H53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92"/>
  <sheetViews>
    <sheetView tabSelected="1" topLeftCell="A67" zoomScale="90" zoomScaleNormal="90" workbookViewId="0">
      <selection activeCell="K94" sqref="K94"/>
    </sheetView>
  </sheetViews>
  <sheetFormatPr defaultRowHeight="15" x14ac:dyDescent="0.25"/>
  <cols>
    <col min="1" max="1" width="4.42578125" style="3" bestFit="1" customWidth="1"/>
    <col min="2" max="2" width="52.42578125" style="1" bestFit="1" customWidth="1"/>
    <col min="3" max="3" width="9.85546875" style="1" bestFit="1" customWidth="1"/>
    <col min="4" max="7" width="10.85546875" style="1" bestFit="1" customWidth="1"/>
    <col min="8" max="8" width="9.85546875" style="1" bestFit="1" customWidth="1"/>
    <col min="9" max="9" width="10.7109375" style="1" bestFit="1" customWidth="1"/>
    <col min="10" max="10" width="10.85546875" style="1" bestFit="1" customWidth="1"/>
    <col min="11" max="13" width="9.85546875" style="1" bestFit="1" customWidth="1"/>
    <col min="14" max="14" width="10.85546875" style="1" bestFit="1" customWidth="1"/>
    <col min="15" max="15" width="10.85546875" style="1" customWidth="1"/>
    <col min="16" max="16" width="14.5703125" style="1" bestFit="1" customWidth="1"/>
    <col min="17" max="17" width="19.5703125" style="1" bestFit="1" customWidth="1"/>
    <col min="18" max="20" width="9.140625" style="1"/>
  </cols>
  <sheetData>
    <row r="1" spans="1:17" x14ac:dyDescent="0.25">
      <c r="A1" s="84" t="s">
        <v>106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2"/>
    </row>
    <row r="2" spans="1:17" x14ac:dyDescent="0.25">
      <c r="A2" s="83" t="s">
        <v>0</v>
      </c>
      <c r="B2" s="83" t="s">
        <v>35</v>
      </c>
      <c r="C2" s="85" t="s">
        <v>38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3"/>
    </row>
    <row r="3" spans="1:17" x14ac:dyDescent="0.25">
      <c r="A3" s="83"/>
      <c r="B3" s="83"/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4">
        <v>11</v>
      </c>
      <c r="N3" s="14">
        <v>12</v>
      </c>
      <c r="O3" s="13"/>
      <c r="P3" s="8" t="s">
        <v>39</v>
      </c>
      <c r="Q3" s="8" t="s">
        <v>52</v>
      </c>
    </row>
    <row r="4" spans="1:17" x14ac:dyDescent="0.25">
      <c r="A4" s="15">
        <v>1</v>
      </c>
      <c r="B4" s="16" t="s">
        <v>36</v>
      </c>
      <c r="C4" s="17">
        <f>P4</f>
        <v>18013.13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P4" s="11">
        <f>0.1*Geral!F49</f>
        <v>18013.13</v>
      </c>
      <c r="Q4" s="7">
        <f>Q5</f>
        <v>1</v>
      </c>
    </row>
    <row r="5" spans="1:17" x14ac:dyDescent="0.25">
      <c r="A5" s="19"/>
      <c r="B5" s="18"/>
      <c r="C5" s="29">
        <f>C4/Geral!F53</f>
        <v>9.0455753099045067E-3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Q5" s="10">
        <v>1</v>
      </c>
    </row>
    <row r="6" spans="1:17" x14ac:dyDescent="0.25">
      <c r="A6" s="15">
        <v>2</v>
      </c>
      <c r="B6" s="16" t="s">
        <v>37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P6" s="4">
        <f>Geral!F41</f>
        <v>208999.7</v>
      </c>
      <c r="Q6" s="7">
        <f>Q8+Q10</f>
        <v>1</v>
      </c>
    </row>
    <row r="7" spans="1:17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P7" s="4"/>
      <c r="Q7" s="7"/>
    </row>
    <row r="8" spans="1:17" x14ac:dyDescent="0.25">
      <c r="A8" s="15" t="s">
        <v>40</v>
      </c>
      <c r="B8" s="16" t="s">
        <v>41</v>
      </c>
      <c r="C8" s="17">
        <f>P6*Q8</f>
        <v>62699.91</v>
      </c>
      <c r="D8" s="21"/>
      <c r="E8" s="18"/>
      <c r="F8" s="18"/>
      <c r="G8" s="18"/>
      <c r="H8" s="18"/>
      <c r="I8" s="18"/>
      <c r="J8" s="18"/>
      <c r="K8" s="18"/>
      <c r="L8" s="18"/>
      <c r="M8" s="18"/>
      <c r="N8" s="18"/>
      <c r="Q8" s="7">
        <v>0.3</v>
      </c>
    </row>
    <row r="9" spans="1:17" x14ac:dyDescent="0.25">
      <c r="A9" s="19"/>
      <c r="B9" s="18"/>
      <c r="C9" s="29">
        <f>C8/Geral!F53</f>
        <v>3.1485741668951191E-2</v>
      </c>
      <c r="D9" s="22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7" x14ac:dyDescent="0.25">
      <c r="A10" s="15" t="s">
        <v>42</v>
      </c>
      <c r="B10" s="16" t="s">
        <v>43</v>
      </c>
      <c r="C10" s="18"/>
      <c r="D10" s="17">
        <f>P6*Q10</f>
        <v>146299.79</v>
      </c>
      <c r="E10" s="21"/>
      <c r="F10" s="18"/>
      <c r="G10" s="18"/>
      <c r="H10" s="18"/>
      <c r="I10" s="18"/>
      <c r="J10" s="18"/>
      <c r="K10" s="18"/>
      <c r="L10" s="18"/>
      <c r="M10" s="18"/>
      <c r="N10" s="18"/>
      <c r="Q10" s="7">
        <v>0.7</v>
      </c>
    </row>
    <row r="11" spans="1:17" x14ac:dyDescent="0.25">
      <c r="A11" s="19"/>
      <c r="B11" s="18"/>
      <c r="C11" s="18"/>
      <c r="D11" s="29">
        <f>D10/Geral!F53</f>
        <v>7.3466730560886109E-2</v>
      </c>
      <c r="E11" s="22"/>
      <c r="F11" s="18"/>
      <c r="G11" s="18"/>
      <c r="H11" s="18"/>
      <c r="I11" s="18"/>
      <c r="J11" s="18"/>
      <c r="K11" s="18"/>
      <c r="L11" s="18"/>
      <c r="M11" s="18"/>
      <c r="N11" s="18"/>
    </row>
    <row r="12" spans="1:17" x14ac:dyDescent="0.25">
      <c r="A12" s="15">
        <v>3</v>
      </c>
      <c r="B12" s="16" t="s">
        <v>44</v>
      </c>
      <c r="C12" s="18"/>
      <c r="D12" s="18"/>
      <c r="E12" s="21"/>
      <c r="F12" s="18"/>
      <c r="G12" s="18"/>
      <c r="H12" s="18"/>
      <c r="I12" s="18"/>
      <c r="J12" s="18"/>
      <c r="K12" s="18"/>
      <c r="L12" s="18"/>
      <c r="M12" s="18"/>
      <c r="N12" s="18"/>
      <c r="P12" s="4">
        <f>Geral!F3+Geral!F16+Geral!F30</f>
        <v>470589</v>
      </c>
      <c r="Q12" s="7">
        <f>SUM(Q13:Q21)</f>
        <v>1</v>
      </c>
    </row>
    <row r="13" spans="1:17" x14ac:dyDescent="0.25">
      <c r="A13" s="19"/>
      <c r="B13" s="18"/>
      <c r="C13" s="18"/>
      <c r="D13" s="18"/>
      <c r="E13" s="21"/>
      <c r="F13" s="18"/>
      <c r="G13" s="18"/>
      <c r="H13" s="18"/>
      <c r="I13" s="18"/>
      <c r="J13" s="18"/>
      <c r="K13" s="18"/>
      <c r="L13" s="18"/>
      <c r="M13" s="18"/>
      <c r="N13" s="18"/>
      <c r="P13" s="4"/>
      <c r="Q13" s="7"/>
    </row>
    <row r="14" spans="1:17" x14ac:dyDescent="0.25">
      <c r="A14" s="15" t="s">
        <v>45</v>
      </c>
      <c r="B14" s="16" t="s">
        <v>46</v>
      </c>
      <c r="C14" s="18"/>
      <c r="D14" s="18"/>
      <c r="E14" s="23">
        <f>P12*Q14</f>
        <v>141176.69999999998</v>
      </c>
      <c r="F14" s="18"/>
      <c r="G14" s="18"/>
      <c r="H14" s="18"/>
      <c r="I14" s="18"/>
      <c r="J14" s="18"/>
      <c r="K14" s="18"/>
      <c r="L14" s="18"/>
      <c r="M14" s="18"/>
      <c r="N14" s="18"/>
      <c r="Q14" s="7">
        <v>0.3</v>
      </c>
    </row>
    <row r="15" spans="1:17" x14ac:dyDescent="0.25">
      <c r="A15" s="19"/>
      <c r="B15" s="18"/>
      <c r="C15" s="18"/>
      <c r="D15" s="18"/>
      <c r="E15" s="29">
        <f>E14/Geral!F53</f>
        <v>7.0894090691278833E-2</v>
      </c>
      <c r="F15" s="18"/>
      <c r="G15" s="18"/>
      <c r="H15" s="18"/>
      <c r="I15" s="18"/>
      <c r="J15" s="18"/>
      <c r="K15" s="18"/>
      <c r="L15" s="18"/>
      <c r="M15" s="18"/>
      <c r="N15" s="18"/>
    </row>
    <row r="16" spans="1:17" x14ac:dyDescent="0.25">
      <c r="A16" s="15" t="s">
        <v>47</v>
      </c>
      <c r="B16" s="16" t="s">
        <v>94</v>
      </c>
      <c r="C16" s="18"/>
      <c r="D16" s="18"/>
      <c r="E16" s="18"/>
      <c r="F16" s="17">
        <f>P12*Q16</f>
        <v>141176.69999999998</v>
      </c>
      <c r="G16" s="18"/>
      <c r="H16" s="21"/>
      <c r="I16" s="18"/>
      <c r="J16" s="18"/>
      <c r="K16" s="18"/>
      <c r="L16" s="18"/>
      <c r="M16" s="18"/>
      <c r="N16" s="18"/>
      <c r="Q16" s="7">
        <v>0.3</v>
      </c>
    </row>
    <row r="17" spans="1:17" x14ac:dyDescent="0.25">
      <c r="A17" s="19"/>
      <c r="B17" s="18"/>
      <c r="C17" s="18"/>
      <c r="D17" s="18"/>
      <c r="E17" s="18"/>
      <c r="F17" s="29">
        <f>F16/Geral!F53</f>
        <v>7.0894090691278833E-2</v>
      </c>
      <c r="G17" s="18"/>
      <c r="H17" s="22"/>
      <c r="I17" s="18"/>
      <c r="J17" s="18"/>
      <c r="K17" s="18"/>
      <c r="L17" s="18"/>
      <c r="M17" s="18"/>
      <c r="N17" s="18"/>
      <c r="Q17" s="7"/>
    </row>
    <row r="18" spans="1:17" x14ac:dyDescent="0.25">
      <c r="A18" s="15" t="s">
        <v>48</v>
      </c>
      <c r="B18" s="16" t="s">
        <v>51</v>
      </c>
      <c r="C18" s="18"/>
      <c r="D18" s="18"/>
      <c r="E18" s="18"/>
      <c r="F18" s="18"/>
      <c r="G18" s="17">
        <f>P12*Q18</f>
        <v>94117.8</v>
      </c>
      <c r="H18" s="18"/>
      <c r="I18" s="21"/>
      <c r="J18" s="18"/>
      <c r="K18" s="18"/>
      <c r="L18" s="18"/>
      <c r="M18" s="18"/>
      <c r="N18" s="18"/>
      <c r="Q18" s="7">
        <v>0.2</v>
      </c>
    </row>
    <row r="19" spans="1:17" x14ac:dyDescent="0.25">
      <c r="A19" s="19"/>
      <c r="B19" s="18"/>
      <c r="C19" s="18"/>
      <c r="D19" s="18"/>
      <c r="E19" s="18"/>
      <c r="F19" s="18"/>
      <c r="G19" s="29">
        <f>G18/Geral!F53</f>
        <v>4.7262727127519229E-2</v>
      </c>
      <c r="H19" s="18"/>
      <c r="I19" s="24"/>
      <c r="J19" s="18"/>
      <c r="K19" s="18"/>
      <c r="L19" s="18"/>
      <c r="M19" s="18"/>
      <c r="N19" s="18"/>
      <c r="Q19" s="7"/>
    </row>
    <row r="20" spans="1:17" x14ac:dyDescent="0.25">
      <c r="A20" s="15" t="s">
        <v>50</v>
      </c>
      <c r="B20" s="16" t="s">
        <v>53</v>
      </c>
      <c r="C20" s="18"/>
      <c r="D20" s="18"/>
      <c r="E20" s="18"/>
      <c r="F20" s="18"/>
      <c r="G20" s="18"/>
      <c r="H20" s="18"/>
      <c r="I20" s="18"/>
      <c r="J20" s="21"/>
      <c r="K20" s="18"/>
      <c r="L20" s="18"/>
      <c r="M20" s="18"/>
      <c r="N20" s="17">
        <f>P12*Q20</f>
        <v>94117.8</v>
      </c>
      <c r="O20" s="4"/>
      <c r="Q20" s="7">
        <v>0.2</v>
      </c>
    </row>
    <row r="21" spans="1:17" x14ac:dyDescent="0.25">
      <c r="A21" s="19"/>
      <c r="B21" s="18"/>
      <c r="C21" s="18"/>
      <c r="D21" s="18"/>
      <c r="E21" s="18"/>
      <c r="F21" s="18"/>
      <c r="G21" s="18"/>
      <c r="H21" s="18"/>
      <c r="I21" s="18"/>
      <c r="J21" s="22"/>
      <c r="K21" s="18"/>
      <c r="L21" s="18"/>
      <c r="M21" s="18"/>
      <c r="N21" s="29">
        <f>N20/Geral!F53</f>
        <v>4.7262727127519229E-2</v>
      </c>
      <c r="O21" s="6"/>
      <c r="Q21" s="7"/>
    </row>
    <row r="22" spans="1:17" x14ac:dyDescent="0.25">
      <c r="A22" s="15">
        <v>4</v>
      </c>
      <c r="B22" s="16" t="s">
        <v>54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P22" s="4">
        <f>Geral!F35+Geral!F45</f>
        <v>585708.03</v>
      </c>
      <c r="Q22" s="7">
        <f>SUM(Q24:Q31)</f>
        <v>1</v>
      </c>
    </row>
    <row r="23" spans="1:17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P23" s="4"/>
      <c r="Q23" s="7"/>
    </row>
    <row r="24" spans="1:17" x14ac:dyDescent="0.25">
      <c r="A24" s="15" t="s">
        <v>55</v>
      </c>
      <c r="B24" s="16" t="s">
        <v>46</v>
      </c>
      <c r="C24" s="18"/>
      <c r="D24" s="18"/>
      <c r="E24" s="17">
        <f>P22*Q24</f>
        <v>175712.40900000001</v>
      </c>
      <c r="F24" s="18"/>
      <c r="G24" s="18"/>
      <c r="H24" s="18"/>
      <c r="I24" s="18"/>
      <c r="J24" s="18"/>
      <c r="K24" s="18"/>
      <c r="L24" s="18"/>
      <c r="M24" s="18"/>
      <c r="N24" s="18"/>
      <c r="Q24" s="7">
        <v>0.3</v>
      </c>
    </row>
    <row r="25" spans="1:17" x14ac:dyDescent="0.25">
      <c r="A25" s="19"/>
      <c r="B25" s="18"/>
      <c r="C25" s="18"/>
      <c r="D25" s="18"/>
      <c r="E25" s="29">
        <f>E24/Geral!F53</f>
        <v>8.8236737784840424E-2</v>
      </c>
      <c r="F25" s="18"/>
      <c r="G25" s="18"/>
      <c r="H25" s="18"/>
      <c r="I25" s="18"/>
      <c r="J25" s="18"/>
      <c r="K25" s="18"/>
      <c r="L25" s="18"/>
      <c r="M25" s="18"/>
      <c r="N25" s="18"/>
    </row>
    <row r="26" spans="1:17" x14ac:dyDescent="0.25">
      <c r="A26" s="15" t="s">
        <v>56</v>
      </c>
      <c r="B26" s="16" t="s">
        <v>49</v>
      </c>
      <c r="C26" s="18"/>
      <c r="D26" s="18"/>
      <c r="E26" s="24"/>
      <c r="F26" s="17">
        <f>P22*Q26</f>
        <v>175712.40900000001</v>
      </c>
      <c r="G26" s="25"/>
      <c r="H26" s="21"/>
      <c r="I26" s="18"/>
      <c r="J26" s="18"/>
      <c r="K26" s="18"/>
      <c r="L26" s="18"/>
      <c r="M26" s="18"/>
      <c r="N26" s="18"/>
      <c r="Q26" s="7">
        <v>0.3</v>
      </c>
    </row>
    <row r="27" spans="1:17" x14ac:dyDescent="0.25">
      <c r="A27" s="19"/>
      <c r="B27" s="18"/>
      <c r="C27" s="18"/>
      <c r="D27" s="18"/>
      <c r="E27" s="24"/>
      <c r="F27" s="29">
        <f>F26/Geral!F53</f>
        <v>8.8236737784840424E-2</v>
      </c>
      <c r="G27" s="25"/>
      <c r="H27" s="22"/>
      <c r="I27" s="18"/>
      <c r="J27" s="18"/>
      <c r="K27" s="18"/>
      <c r="L27" s="18"/>
      <c r="M27" s="18"/>
      <c r="N27" s="18"/>
    </row>
    <row r="28" spans="1:17" x14ac:dyDescent="0.25">
      <c r="A28" s="15" t="s">
        <v>57</v>
      </c>
      <c r="B28" s="16" t="s">
        <v>51</v>
      </c>
      <c r="C28" s="18"/>
      <c r="D28" s="18"/>
      <c r="E28" s="24"/>
      <c r="F28" s="18"/>
      <c r="G28" s="26">
        <f>P22*Q28</f>
        <v>117141.60600000001</v>
      </c>
      <c r="H28" s="22"/>
      <c r="I28" s="27"/>
      <c r="J28" s="18"/>
      <c r="K28" s="18"/>
      <c r="L28" s="18"/>
      <c r="M28" s="18"/>
      <c r="N28" s="18"/>
      <c r="Q28" s="7">
        <v>0.2</v>
      </c>
    </row>
    <row r="29" spans="1:17" ht="15.75" customHeight="1" x14ac:dyDescent="0.25">
      <c r="A29" s="19"/>
      <c r="B29" s="18"/>
      <c r="C29" s="18"/>
      <c r="D29" s="18"/>
      <c r="E29" s="24"/>
      <c r="F29" s="18"/>
      <c r="G29" s="30">
        <f>G28/Geral!F53</f>
        <v>5.8824491856560288E-2</v>
      </c>
      <c r="H29" s="22"/>
      <c r="I29" s="22"/>
      <c r="J29" s="18"/>
      <c r="K29" s="18"/>
      <c r="L29" s="18"/>
      <c r="M29" s="18"/>
      <c r="N29" s="18"/>
    </row>
    <row r="30" spans="1:17" x14ac:dyDescent="0.25">
      <c r="A30" s="15" t="s">
        <v>58</v>
      </c>
      <c r="B30" s="16" t="s">
        <v>53</v>
      </c>
      <c r="C30" s="18"/>
      <c r="D30" s="18"/>
      <c r="E30" s="24"/>
      <c r="F30" s="18"/>
      <c r="G30" s="25"/>
      <c r="H30" s="22"/>
      <c r="I30" s="18"/>
      <c r="J30" s="21"/>
      <c r="K30" s="18"/>
      <c r="L30" s="18"/>
      <c r="M30" s="18"/>
      <c r="N30" s="17">
        <f>P22*Q30</f>
        <v>117141.60600000001</v>
      </c>
      <c r="O30" s="4"/>
      <c r="Q30" s="7">
        <v>0.2</v>
      </c>
    </row>
    <row r="31" spans="1:17" x14ac:dyDescent="0.25">
      <c r="A31" s="19"/>
      <c r="B31" s="18"/>
      <c r="C31" s="18"/>
      <c r="D31" s="18"/>
      <c r="E31" s="24"/>
      <c r="F31" s="18"/>
      <c r="G31" s="25"/>
      <c r="H31" s="22"/>
      <c r="I31" s="18"/>
      <c r="J31" s="22"/>
      <c r="K31" s="18"/>
      <c r="L31" s="18"/>
      <c r="M31" s="18"/>
      <c r="N31" s="29">
        <f>N30/Geral!F53</f>
        <v>5.8824491856560288E-2</v>
      </c>
      <c r="O31" s="6"/>
      <c r="Q31" s="7"/>
    </row>
    <row r="32" spans="1:17" x14ac:dyDescent="0.25">
      <c r="A32" s="15">
        <v>5</v>
      </c>
      <c r="B32" s="16" t="s">
        <v>59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P32" s="4">
        <f>Geral!F43</f>
        <v>453645</v>
      </c>
      <c r="Q32" s="7">
        <f>SUM(Q34:Q42)</f>
        <v>1</v>
      </c>
    </row>
    <row r="33" spans="1:18" x14ac:dyDescent="0.25">
      <c r="A33" s="1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P33" s="4"/>
      <c r="Q33" s="7"/>
    </row>
    <row r="34" spans="1:18" x14ac:dyDescent="0.25">
      <c r="A34" s="15" t="s">
        <v>60</v>
      </c>
      <c r="B34" s="16" t="s">
        <v>61</v>
      </c>
      <c r="C34" s="21"/>
      <c r="D34" s="17">
        <f>P32*Q34</f>
        <v>45364.5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Q34" s="7">
        <v>0.1</v>
      </c>
    </row>
    <row r="35" spans="1:18" x14ac:dyDescent="0.25">
      <c r="A35" s="19"/>
      <c r="B35" s="18"/>
      <c r="C35" s="22"/>
      <c r="D35" s="29">
        <f>D34/Geral!F53</f>
        <v>2.2780494069945811E-2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8" x14ac:dyDescent="0.25">
      <c r="A36" s="15" t="s">
        <v>62</v>
      </c>
      <c r="B36" s="16" t="s">
        <v>46</v>
      </c>
      <c r="C36" s="18"/>
      <c r="D36" s="21"/>
      <c r="E36" s="17">
        <f>P32*Q36</f>
        <v>113411.25</v>
      </c>
      <c r="F36" s="18"/>
      <c r="G36" s="18"/>
      <c r="H36" s="18"/>
      <c r="I36" s="18"/>
      <c r="J36" s="18"/>
      <c r="K36" s="18"/>
      <c r="L36" s="18"/>
      <c r="M36" s="18"/>
      <c r="N36" s="18"/>
      <c r="Q36" s="7">
        <v>0.25</v>
      </c>
    </row>
    <row r="37" spans="1:18" x14ac:dyDescent="0.25">
      <c r="A37" s="19"/>
      <c r="B37" s="18"/>
      <c r="C37" s="18"/>
      <c r="D37" s="22"/>
      <c r="E37" s="29">
        <f>E36/Geral!F53</f>
        <v>5.6951235174864528E-2</v>
      </c>
      <c r="F37" s="18"/>
      <c r="G37" s="18"/>
      <c r="H37" s="18"/>
      <c r="I37" s="18"/>
      <c r="J37" s="18"/>
      <c r="K37" s="18"/>
      <c r="L37" s="18"/>
      <c r="M37" s="18"/>
      <c r="N37" s="18"/>
    </row>
    <row r="38" spans="1:18" x14ac:dyDescent="0.25">
      <c r="A38" s="15" t="s">
        <v>63</v>
      </c>
      <c r="B38" s="16" t="s">
        <v>94</v>
      </c>
      <c r="C38" s="18"/>
      <c r="D38" s="22"/>
      <c r="E38" s="18"/>
      <c r="F38" s="17">
        <f>P32*Q38</f>
        <v>113411.25</v>
      </c>
      <c r="G38" s="21"/>
      <c r="H38" s="18"/>
      <c r="I38" s="18"/>
      <c r="J38" s="18"/>
      <c r="K38" s="18"/>
      <c r="L38" s="18"/>
      <c r="M38" s="18"/>
      <c r="N38" s="18"/>
      <c r="Q38" s="7">
        <v>0.25</v>
      </c>
    </row>
    <row r="39" spans="1:18" x14ac:dyDescent="0.25">
      <c r="A39" s="19"/>
      <c r="B39" s="18"/>
      <c r="C39" s="18"/>
      <c r="D39" s="22"/>
      <c r="E39" s="18"/>
      <c r="F39" s="29">
        <f>F38/Geral!F53</f>
        <v>5.6951235174864528E-2</v>
      </c>
      <c r="G39" s="22"/>
      <c r="H39" s="18"/>
      <c r="I39" s="18"/>
      <c r="J39" s="18"/>
      <c r="K39" s="18"/>
      <c r="L39" s="18"/>
      <c r="M39" s="18"/>
      <c r="N39" s="18"/>
    </row>
    <row r="40" spans="1:18" x14ac:dyDescent="0.25">
      <c r="A40" s="15" t="s">
        <v>64</v>
      </c>
      <c r="B40" s="16" t="s">
        <v>51</v>
      </c>
      <c r="C40" s="18"/>
      <c r="D40" s="22"/>
      <c r="E40" s="18"/>
      <c r="F40" s="18"/>
      <c r="G40" s="17">
        <f>P32*Q40</f>
        <v>90729</v>
      </c>
      <c r="H40" s="21"/>
      <c r="I40" s="18"/>
      <c r="J40" s="18"/>
      <c r="K40" s="18"/>
      <c r="L40" s="18"/>
      <c r="M40" s="18"/>
      <c r="N40" s="18"/>
      <c r="Q40" s="7">
        <v>0.2</v>
      </c>
    </row>
    <row r="41" spans="1:18" x14ac:dyDescent="0.25">
      <c r="A41" s="19"/>
      <c r="B41" s="18"/>
      <c r="C41" s="18"/>
      <c r="D41" s="22"/>
      <c r="E41" s="18"/>
      <c r="F41" s="18"/>
      <c r="G41" s="29">
        <f>G40/Geral!F53</f>
        <v>4.5560988139891623E-2</v>
      </c>
      <c r="H41" s="22"/>
      <c r="I41" s="18"/>
      <c r="J41" s="18"/>
      <c r="K41" s="18"/>
      <c r="L41" s="18"/>
      <c r="M41" s="18"/>
      <c r="N41" s="18"/>
    </row>
    <row r="42" spans="1:18" x14ac:dyDescent="0.25">
      <c r="A42" s="15" t="s">
        <v>65</v>
      </c>
      <c r="B42" s="16" t="s">
        <v>53</v>
      </c>
      <c r="C42" s="18"/>
      <c r="D42" s="22"/>
      <c r="E42" s="18"/>
      <c r="F42" s="18"/>
      <c r="G42" s="18"/>
      <c r="H42" s="18"/>
      <c r="I42" s="21"/>
      <c r="J42" s="21"/>
      <c r="K42" s="18"/>
      <c r="L42" s="18"/>
      <c r="M42" s="18"/>
      <c r="N42" s="17">
        <f>P32*Q42</f>
        <v>90729</v>
      </c>
      <c r="O42" s="4"/>
      <c r="Q42" s="7">
        <v>0.2</v>
      </c>
    </row>
    <row r="43" spans="1:18" x14ac:dyDescent="0.25">
      <c r="A43" s="19"/>
      <c r="B43" s="18"/>
      <c r="C43" s="18"/>
      <c r="D43" s="22"/>
      <c r="E43" s="18"/>
      <c r="F43" s="18"/>
      <c r="G43" s="18"/>
      <c r="H43" s="18"/>
      <c r="I43" s="22"/>
      <c r="J43" s="28"/>
      <c r="K43" s="18"/>
      <c r="L43" s="18"/>
      <c r="M43" s="18"/>
      <c r="N43" s="20">
        <f>N42/Geral!F53</f>
        <v>4.5560988139891623E-2</v>
      </c>
      <c r="O43" s="6"/>
    </row>
    <row r="44" spans="1:18" x14ac:dyDescent="0.25">
      <c r="A44" s="15">
        <v>6</v>
      </c>
      <c r="B44" s="16" t="s">
        <v>66</v>
      </c>
      <c r="C44" s="18"/>
      <c r="D44" s="18"/>
      <c r="E44" s="18"/>
      <c r="F44" s="18"/>
      <c r="G44" s="18"/>
      <c r="H44" s="18"/>
      <c r="I44" s="18"/>
      <c r="J44" s="21"/>
      <c r="K44" s="18"/>
      <c r="L44" s="18"/>
      <c r="M44" s="18"/>
      <c r="N44" s="18"/>
      <c r="P44" s="4">
        <f>Geral!F49*0.9</f>
        <v>162118.16999999998</v>
      </c>
      <c r="Q44" s="7">
        <f>R46+Q48+Q50</f>
        <v>1</v>
      </c>
    </row>
    <row r="45" spans="1:18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21"/>
      <c r="K45" s="18"/>
      <c r="L45" s="18"/>
      <c r="M45" s="18"/>
      <c r="N45" s="18"/>
      <c r="P45" s="4"/>
      <c r="Q45" s="7"/>
    </row>
    <row r="46" spans="1:18" x14ac:dyDescent="0.25">
      <c r="A46" s="15" t="s">
        <v>67</v>
      </c>
      <c r="B46" s="16" t="s">
        <v>71</v>
      </c>
      <c r="C46" s="18"/>
      <c r="D46" s="18"/>
      <c r="E46" s="18"/>
      <c r="F46" s="18"/>
      <c r="G46" s="18"/>
      <c r="H46" s="17">
        <f>P44*Q46</f>
        <v>40529.542499999996</v>
      </c>
      <c r="I46" s="17">
        <f>H46</f>
        <v>40529.542499999996</v>
      </c>
      <c r="J46" s="21"/>
      <c r="K46" s="21"/>
      <c r="L46" s="18"/>
      <c r="M46" s="18"/>
      <c r="N46" s="18"/>
      <c r="Q46" s="7">
        <v>0.25</v>
      </c>
      <c r="R46" s="10">
        <f>Q46*2</f>
        <v>0.5</v>
      </c>
    </row>
    <row r="47" spans="1:18" x14ac:dyDescent="0.25">
      <c r="A47" s="19"/>
      <c r="B47" s="18"/>
      <c r="C47" s="18"/>
      <c r="D47" s="18"/>
      <c r="E47" s="18"/>
      <c r="F47" s="18"/>
      <c r="G47" s="18"/>
      <c r="H47" s="29">
        <f>H46/Geral!F53</f>
        <v>2.035254444728514E-2</v>
      </c>
      <c r="I47" s="31">
        <f>H47</f>
        <v>2.035254444728514E-2</v>
      </c>
      <c r="J47" s="18"/>
      <c r="K47" s="18"/>
      <c r="L47" s="18"/>
      <c r="M47" s="18"/>
      <c r="N47" s="18"/>
    </row>
    <row r="48" spans="1:18" x14ac:dyDescent="0.25">
      <c r="A48" s="15" t="s">
        <v>72</v>
      </c>
      <c r="B48" s="16" t="s">
        <v>73</v>
      </c>
      <c r="C48" s="18"/>
      <c r="D48" s="18"/>
      <c r="E48" s="18"/>
      <c r="F48" s="18"/>
      <c r="G48" s="18"/>
      <c r="H48" s="18"/>
      <c r="I48" s="18"/>
      <c r="J48" s="17">
        <f>P44*Q48</f>
        <v>48635.450999999994</v>
      </c>
      <c r="K48" s="18"/>
      <c r="L48" s="18"/>
      <c r="M48" s="18"/>
      <c r="N48" s="18"/>
      <c r="Q48" s="7">
        <v>0.3</v>
      </c>
    </row>
    <row r="49" spans="1:17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29">
        <f>J48/Geral!F53</f>
        <v>2.4423053336742166E-2</v>
      </c>
      <c r="K49" s="18"/>
      <c r="L49" s="21"/>
      <c r="M49" s="18"/>
      <c r="N49" s="18"/>
    </row>
    <row r="50" spans="1:17" x14ac:dyDescent="0.25">
      <c r="A50" s="15" t="s">
        <v>74</v>
      </c>
      <c r="B50" s="16" t="s">
        <v>53</v>
      </c>
      <c r="C50" s="18"/>
      <c r="D50" s="18"/>
      <c r="E50" s="18"/>
      <c r="F50" s="18"/>
      <c r="G50" s="18"/>
      <c r="H50" s="18"/>
      <c r="I50" s="18"/>
      <c r="J50" s="18"/>
      <c r="K50" s="18"/>
      <c r="L50" s="21"/>
      <c r="M50" s="18"/>
      <c r="N50" s="17">
        <f>P44*Q50</f>
        <v>32423.633999999998</v>
      </c>
      <c r="O50" s="4"/>
      <c r="Q50" s="7">
        <v>0.2</v>
      </c>
    </row>
    <row r="51" spans="1:17" x14ac:dyDescent="0.25">
      <c r="A51" s="1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  <c r="M51" s="18"/>
      <c r="N51" s="29">
        <f>N50/Geral!F53</f>
        <v>1.628203555782811E-2</v>
      </c>
      <c r="O51" s="6"/>
    </row>
    <row r="52" spans="1:17" x14ac:dyDescent="0.25">
      <c r="A52" s="15">
        <v>7</v>
      </c>
      <c r="B52" s="16" t="s">
        <v>68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P52" s="4">
        <f>Geral!F51</f>
        <v>59277.71</v>
      </c>
    </row>
    <row r="53" spans="1:17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P53" s="4"/>
    </row>
    <row r="54" spans="1:17" x14ac:dyDescent="0.25">
      <c r="A54" s="15" t="s">
        <v>69</v>
      </c>
      <c r="B54" s="16" t="s">
        <v>70</v>
      </c>
      <c r="C54" s="18"/>
      <c r="D54" s="18"/>
      <c r="E54" s="18"/>
      <c r="F54" s="18"/>
      <c r="G54" s="18"/>
      <c r="H54" s="18"/>
      <c r="I54" s="18"/>
      <c r="J54" s="18"/>
      <c r="K54" s="17">
        <f>P52*Q54</f>
        <v>19561.6443</v>
      </c>
      <c r="L54" s="18"/>
      <c r="M54" s="21"/>
      <c r="N54" s="18"/>
      <c r="Q54" s="7">
        <v>0.33</v>
      </c>
    </row>
    <row r="55" spans="1:17" x14ac:dyDescent="0.25">
      <c r="A55" s="19"/>
      <c r="B55" s="18"/>
      <c r="C55" s="18"/>
      <c r="D55" s="18"/>
      <c r="E55" s="18"/>
      <c r="F55" s="18"/>
      <c r="G55" s="18"/>
      <c r="H55" s="18"/>
      <c r="I55" s="18"/>
      <c r="J55" s="18"/>
      <c r="K55" s="29">
        <f>K54/Geral!F53</f>
        <v>9.8231860149354516E-3</v>
      </c>
      <c r="L55" s="18"/>
      <c r="M55" s="18"/>
      <c r="N55" s="18"/>
    </row>
    <row r="56" spans="1:17" x14ac:dyDescent="0.25">
      <c r="A56" s="15" t="s">
        <v>75</v>
      </c>
      <c r="B56" s="16" t="s">
        <v>76</v>
      </c>
      <c r="C56" s="18"/>
      <c r="D56" s="18"/>
      <c r="E56" s="18"/>
      <c r="F56" s="18"/>
      <c r="G56" s="18"/>
      <c r="H56" s="18"/>
      <c r="I56" s="18"/>
      <c r="J56" s="18"/>
      <c r="K56" s="18"/>
      <c r="L56" s="17">
        <f>P52*Q56</f>
        <v>19561.6443</v>
      </c>
      <c r="M56" s="18"/>
      <c r="N56" s="21"/>
      <c r="O56" s="4"/>
      <c r="Q56" s="7">
        <v>0.33</v>
      </c>
    </row>
    <row r="57" spans="1:17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9">
        <f>L56/Geral!F53</f>
        <v>9.8231860149354516E-3</v>
      </c>
      <c r="M57" s="18"/>
      <c r="N57" s="18"/>
    </row>
    <row r="58" spans="1:17" x14ac:dyDescent="0.25">
      <c r="A58" s="15" t="s">
        <v>77</v>
      </c>
      <c r="B58" s="16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7">
        <f>P52*Q58</f>
        <v>20154.421400000003</v>
      </c>
      <c r="N58" s="18"/>
      <c r="P58" s="4"/>
      <c r="Q58" s="7">
        <v>0.34</v>
      </c>
    </row>
    <row r="59" spans="1:17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29">
        <f>M58/Geral!F53</f>
        <v>1.0120858318418345E-2</v>
      </c>
      <c r="N59" s="18"/>
    </row>
    <row r="60" spans="1:17" x14ac:dyDescent="0.25">
      <c r="A60" s="15">
        <v>8</v>
      </c>
      <c r="B60" s="16" t="s">
        <v>79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P60" s="4">
        <f>Geral!F47</f>
        <v>24667.83</v>
      </c>
    </row>
    <row r="61" spans="1:17" x14ac:dyDescent="0.25">
      <c r="A61" s="1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P61" s="4"/>
    </row>
    <row r="62" spans="1:17" x14ac:dyDescent="0.25">
      <c r="A62" s="15" t="s">
        <v>80</v>
      </c>
      <c r="B62" s="16" t="s">
        <v>81</v>
      </c>
      <c r="C62" s="18"/>
      <c r="D62" s="18"/>
      <c r="E62" s="18"/>
      <c r="F62" s="18"/>
      <c r="G62" s="18"/>
      <c r="H62" s="18"/>
      <c r="I62" s="18"/>
      <c r="J62" s="18"/>
      <c r="K62" s="17">
        <f>P60*Q62</f>
        <v>12333.915000000001</v>
      </c>
      <c r="L62" s="18"/>
      <c r="M62" s="21"/>
      <c r="N62" s="18"/>
      <c r="Q62" s="7">
        <v>0.5</v>
      </c>
    </row>
    <row r="63" spans="1:17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29">
        <f>K62/Geral!F53</f>
        <v>6.1936685627906338E-3</v>
      </c>
      <c r="L63" s="18"/>
      <c r="M63" s="18"/>
      <c r="N63" s="18"/>
    </row>
    <row r="64" spans="1:17" x14ac:dyDescent="0.25">
      <c r="A64" s="15" t="s">
        <v>82</v>
      </c>
      <c r="B64" s="16" t="s">
        <v>83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7">
        <f>P60*Q64</f>
        <v>12333.915000000001</v>
      </c>
      <c r="N64" s="18"/>
      <c r="Q64" s="10">
        <v>0.5</v>
      </c>
    </row>
    <row r="65" spans="1:17" x14ac:dyDescent="0.25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29">
        <f>M64/Geral!F53</f>
        <v>6.1936685627906338E-3</v>
      </c>
      <c r="N65" s="18"/>
    </row>
    <row r="66" spans="1:17" x14ac:dyDescent="0.25">
      <c r="A66" s="15">
        <v>9</v>
      </c>
      <c r="B66" s="16" t="s">
        <v>93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P66" s="4">
        <f>Geral!F37+Geral!F39</f>
        <v>8356.15</v>
      </c>
    </row>
    <row r="67" spans="1:17" x14ac:dyDescent="0.25">
      <c r="A67" s="19"/>
      <c r="B67" s="18"/>
      <c r="C67" s="18"/>
      <c r="D67" s="18"/>
      <c r="E67" s="18"/>
      <c r="F67" s="18"/>
      <c r="G67" s="18"/>
      <c r="H67" s="18"/>
      <c r="I67" s="21"/>
      <c r="J67" s="18"/>
      <c r="K67" s="18"/>
      <c r="L67" s="18"/>
      <c r="M67" s="18"/>
      <c r="N67" s="18"/>
      <c r="P67" s="4"/>
      <c r="Q67" s="10"/>
    </row>
    <row r="68" spans="1:17" x14ac:dyDescent="0.25">
      <c r="A68" s="15" t="s">
        <v>90</v>
      </c>
      <c r="B68" s="16" t="s">
        <v>91</v>
      </c>
      <c r="C68" s="18"/>
      <c r="D68" s="18"/>
      <c r="E68" s="18"/>
      <c r="F68" s="18"/>
      <c r="G68" s="18"/>
      <c r="H68" s="18"/>
      <c r="I68" s="23">
        <f>Geral!F37</f>
        <v>2678.25</v>
      </c>
      <c r="J68" s="18"/>
      <c r="K68" s="18"/>
      <c r="L68" s="18"/>
      <c r="M68" s="18"/>
      <c r="N68" s="18"/>
      <c r="P68" s="4"/>
      <c r="Q68" s="10">
        <v>0.5</v>
      </c>
    </row>
    <row r="69" spans="1:17" x14ac:dyDescent="0.25">
      <c r="A69" s="19"/>
      <c r="B69" s="18"/>
      <c r="C69" s="18"/>
      <c r="D69" s="18"/>
      <c r="E69" s="18"/>
      <c r="F69" s="18"/>
      <c r="G69" s="18"/>
      <c r="H69" s="18"/>
      <c r="I69" s="29">
        <f>I68/Geral!F53</f>
        <v>1.3449251781201682E-3</v>
      </c>
      <c r="J69" s="18"/>
      <c r="K69" s="18"/>
      <c r="L69" s="18"/>
      <c r="M69" s="18"/>
      <c r="N69" s="18"/>
    </row>
    <row r="70" spans="1:17" x14ac:dyDescent="0.25">
      <c r="A70" s="15" t="s">
        <v>92</v>
      </c>
      <c r="B70" s="16" t="str">
        <f>Geral!D39</f>
        <v>Quadro de Transferência Automática de Carga</v>
      </c>
      <c r="C70" s="18"/>
      <c r="D70" s="18"/>
      <c r="E70" s="18"/>
      <c r="F70" s="18"/>
      <c r="G70" s="18"/>
      <c r="H70" s="18"/>
      <c r="I70" s="23">
        <f>Geral!F39</f>
        <v>5677.9</v>
      </c>
      <c r="J70" s="18"/>
      <c r="K70" s="18"/>
      <c r="L70" s="18"/>
      <c r="M70" s="18"/>
      <c r="N70" s="18"/>
      <c r="Q70" s="10">
        <v>0.5</v>
      </c>
    </row>
    <row r="71" spans="1:17" x14ac:dyDescent="0.25">
      <c r="A71" s="19"/>
      <c r="B71" s="18"/>
      <c r="C71" s="18"/>
      <c r="D71" s="18"/>
      <c r="E71" s="18"/>
      <c r="F71" s="18"/>
      <c r="G71" s="18"/>
      <c r="H71" s="18"/>
      <c r="I71" s="29">
        <f>I70/Geral!F53</f>
        <v>2.8512463992713534E-3</v>
      </c>
      <c r="J71" s="18"/>
      <c r="K71" s="18"/>
      <c r="L71" s="18"/>
      <c r="M71" s="18"/>
      <c r="N71" s="18"/>
    </row>
    <row r="72" spans="1:17" x14ac:dyDescent="0.25">
      <c r="A72" s="8"/>
    </row>
    <row r="73" spans="1:17" x14ac:dyDescent="0.25">
      <c r="B73" s="1" t="s">
        <v>84</v>
      </c>
      <c r="C73" s="4">
        <f>C4+C8</f>
        <v>80713.040000000008</v>
      </c>
      <c r="D73" s="4">
        <f>D10+D34</f>
        <v>191664.29</v>
      </c>
      <c r="E73" s="4">
        <f>E14+E24+E36</f>
        <v>430300.359</v>
      </c>
      <c r="F73" s="4">
        <f>F16+F26++F38</f>
        <v>430300.359</v>
      </c>
      <c r="G73" s="4">
        <f>G18+G28+G40</f>
        <v>301988.40600000002</v>
      </c>
      <c r="H73" s="4">
        <f>H46</f>
        <v>40529.542499999996</v>
      </c>
      <c r="I73" s="4">
        <f>I46+I68+I70</f>
        <v>48885.692499999997</v>
      </c>
      <c r="J73" s="4">
        <f>J48</f>
        <v>48635.450999999994</v>
      </c>
      <c r="K73" s="4">
        <f>K54+K62</f>
        <v>31895.559300000001</v>
      </c>
      <c r="L73" s="4">
        <f>L56</f>
        <v>19561.6443</v>
      </c>
      <c r="M73" s="4">
        <f>M58+M64</f>
        <v>32488.336400000004</v>
      </c>
      <c r="N73" s="4">
        <f>N20+N30+N42+N50</f>
        <v>334412.04000000004</v>
      </c>
      <c r="O73" s="4">
        <f>SUM(C73:N73)</f>
        <v>1991374.7199999997</v>
      </c>
      <c r="P73" s="4">
        <f>SUM(P4:P71)</f>
        <v>1991374.72</v>
      </c>
      <c r="Q73" s="4">
        <f>SUM(C73:N73)</f>
        <v>1991374.7199999997</v>
      </c>
    </row>
    <row r="74" spans="1:17" x14ac:dyDescent="0.25">
      <c r="B74" s="1" t="s">
        <v>85</v>
      </c>
      <c r="C74" s="9">
        <f>C5+C9</f>
        <v>4.0531316978855696E-2</v>
      </c>
      <c r="D74" s="9">
        <f>D11+D35</f>
        <v>9.6247224630831921E-2</v>
      </c>
      <c r="E74" s="9">
        <f>E15+E25+E37</f>
        <v>0.21608206365098379</v>
      </c>
      <c r="F74" s="9">
        <f>F17+F27+F39</f>
        <v>0.21608206365098379</v>
      </c>
      <c r="G74" s="9">
        <f>G19+G29+G41</f>
        <v>0.15164820712397115</v>
      </c>
      <c r="H74" s="9">
        <f>H47</f>
        <v>2.035254444728514E-2</v>
      </c>
      <c r="I74" s="9">
        <f>I47+I69+I71</f>
        <v>2.4548716024676662E-2</v>
      </c>
      <c r="J74" s="9">
        <f>J49</f>
        <v>2.4423053336742166E-2</v>
      </c>
      <c r="K74" s="9">
        <f>K55+K63</f>
        <v>1.6016854577726086E-2</v>
      </c>
      <c r="L74" s="9">
        <f>L57</f>
        <v>9.8231860149354516E-3</v>
      </c>
      <c r="M74" s="9">
        <f>M59+M65</f>
        <v>1.631452688120898E-2</v>
      </c>
      <c r="N74" s="9">
        <f>N21+N31+N43+N51</f>
        <v>0.16793024268179926</v>
      </c>
      <c r="O74" s="5">
        <f>SUM(C74:N74)</f>
        <v>1.0000000000000002</v>
      </c>
      <c r="P74" s="6">
        <f>SUM(C74:N74)</f>
        <v>1.0000000000000002</v>
      </c>
      <c r="Q74" s="10">
        <f>SUM(C74:N74)</f>
        <v>1.0000000000000002</v>
      </c>
    </row>
    <row r="92" spans="2:14" ht="47.25" customHeight="1" x14ac:dyDescent="0.25">
      <c r="B92" s="80" t="s">
        <v>107</v>
      </c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2"/>
    </row>
  </sheetData>
  <mergeCells count="5">
    <mergeCell ref="B92:N92"/>
    <mergeCell ref="A2:A3"/>
    <mergeCell ref="B2:B3"/>
    <mergeCell ref="A1:N1"/>
    <mergeCell ref="C2:N2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Geral</vt:lpstr>
      <vt:lpstr>Cronograma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Afonso Postal</dc:creator>
  <cp:lastModifiedBy>Helenise Wanier Silva</cp:lastModifiedBy>
  <cp:lastPrinted>2021-04-09T20:16:48Z</cp:lastPrinted>
  <dcterms:created xsi:type="dcterms:W3CDTF">2020-12-22T13:47:49Z</dcterms:created>
  <dcterms:modified xsi:type="dcterms:W3CDTF">2021-06-07T20:00:39Z</dcterms:modified>
</cp:coreProperties>
</file>